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7729"/>
  <workbookPr autoCompressPictures="0"/>
  <workbookProtection workbookPassword="C939" lockStructure="1"/>
  <bookViews>
    <workbookView xWindow="0" yWindow="0" windowWidth="23040" windowHeight="13000"/>
  </bookViews>
  <sheets>
    <sheet name="Feuil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1" i="1" l="1"/>
  <c r="K46" i="1"/>
  <c r="O29" i="1"/>
  <c r="K29" i="1"/>
  <c r="J31" i="1"/>
  <c r="O31" i="1"/>
  <c r="J30" i="1"/>
  <c r="O30" i="1"/>
  <c r="O28" i="1"/>
  <c r="K31" i="1"/>
  <c r="K30" i="1"/>
  <c r="K28" i="1"/>
  <c r="O27" i="1"/>
  <c r="K27" i="1"/>
  <c r="D27" i="1"/>
  <c r="F27" i="1"/>
  <c r="L27" i="1"/>
  <c r="L28" i="1"/>
  <c r="L30" i="1"/>
  <c r="D29" i="1"/>
  <c r="F29" i="1"/>
  <c r="L29" i="1"/>
  <c r="L32" i="1"/>
  <c r="L33" i="1"/>
  <c r="P27" i="1"/>
  <c r="P28" i="1"/>
  <c r="P30" i="1"/>
  <c r="P31" i="1"/>
  <c r="P29" i="1"/>
  <c r="P32" i="1"/>
  <c r="P33" i="1"/>
  <c r="P34" i="1"/>
  <c r="P35" i="1"/>
  <c r="P26" i="1"/>
  <c r="K45" i="1"/>
  <c r="K44" i="1"/>
  <c r="D31" i="1"/>
  <c r="F31" i="1"/>
  <c r="D28" i="1"/>
  <c r="F28" i="1"/>
  <c r="D30" i="1"/>
  <c r="F30" i="1"/>
  <c r="I31" i="1"/>
  <c r="I30" i="1"/>
  <c r="I29" i="1"/>
  <c r="I28" i="1"/>
  <c r="I27" i="1"/>
  <c r="N31" i="1"/>
  <c r="N30" i="1"/>
  <c r="N28" i="1"/>
  <c r="N27" i="1"/>
  <c r="J28" i="1"/>
  <c r="J27" i="1"/>
  <c r="H46" i="1"/>
</calcChain>
</file>

<file path=xl/sharedStrings.xml><?xml version="1.0" encoding="utf-8"?>
<sst xmlns="http://schemas.openxmlformats.org/spreadsheetml/2006/main" count="74" uniqueCount="49">
  <si>
    <t>7h45</t>
  </si>
  <si>
    <t>8h15</t>
  </si>
  <si>
    <t>8h30</t>
  </si>
  <si>
    <t>16h30</t>
  </si>
  <si>
    <t>16h45</t>
  </si>
  <si>
    <t>17h00</t>
  </si>
  <si>
    <t>8h00</t>
  </si>
  <si>
    <t>17h15</t>
  </si>
  <si>
    <t>17h30</t>
  </si>
  <si>
    <t>17h45</t>
  </si>
  <si>
    <t>18h00</t>
  </si>
  <si>
    <t>18h15</t>
  </si>
  <si>
    <t>18h30</t>
  </si>
  <si>
    <t>18h45</t>
  </si>
  <si>
    <t>19h00</t>
  </si>
  <si>
    <t>16h00</t>
  </si>
  <si>
    <t>Heure d'arrivée</t>
  </si>
  <si>
    <t>Heure de départ</t>
  </si>
  <si>
    <t>Matin</t>
  </si>
  <si>
    <t>Après-midi</t>
  </si>
  <si>
    <t>Nb quarts d'heure</t>
  </si>
  <si>
    <t>Lundi</t>
  </si>
  <si>
    <t>Mardi</t>
  </si>
  <si>
    <t>Mercredi</t>
  </si>
  <si>
    <t>Jeudi</t>
  </si>
  <si>
    <t>Vendredi</t>
  </si>
  <si>
    <t>9h00</t>
  </si>
  <si>
    <t>Forfait horaire actuel</t>
  </si>
  <si>
    <t>Total hebdomadaire</t>
  </si>
  <si>
    <t>Soit pour 4 semaines</t>
  </si>
  <si>
    <t>Forfait à la rentrée 2018</t>
  </si>
  <si>
    <t>Forfait mini</t>
  </si>
  <si>
    <t>Forfait maxi</t>
  </si>
  <si>
    <t>Actuel</t>
  </si>
  <si>
    <t>A la rentrée 2018</t>
  </si>
  <si>
    <t>-</t>
  </si>
  <si>
    <t>8h45</t>
  </si>
  <si>
    <t>par mois</t>
  </si>
  <si>
    <t>soit une augmentation d'environ</t>
  </si>
  <si>
    <t>Forfait maximum</t>
  </si>
  <si>
    <t>Forfait minimum</t>
  </si>
  <si>
    <t>A la rentrée</t>
  </si>
  <si>
    <t>soit une augmentation de</t>
  </si>
  <si>
    <t>Facturation au quart d'heure (augmentation constatée : +0,01 euro)</t>
  </si>
  <si>
    <t>Facturation au forfait mensuel (augmentation constatée : +52%)</t>
  </si>
  <si>
    <t>zones à compléter</t>
  </si>
  <si>
    <t xml:space="preserve">Cet outil a été construit sur la base des informations communiquées par la mairie. </t>
  </si>
  <si>
    <t>Ces informations ne sont pas exhaustives.</t>
  </si>
  <si>
    <t>Votre forfait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</si>
</sst>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i/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</borders>
  <cellStyleXfs count="26">
    <xf numFmtId="0" fontId="0" fillId="0" borderId="0"/>
    <xf numFmtId="9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wrapText="1"/>
    </xf>
    <xf numFmtId="0" fontId="0" fillId="2" borderId="6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6" fillId="0" borderId="0" xfId="0" applyFont="1"/>
    <xf numFmtId="0" fontId="3" fillId="0" borderId="0" xfId="0" applyFont="1" applyProtection="1"/>
    <xf numFmtId="0" fontId="0" fillId="0" borderId="0" xfId="0" applyProtection="1"/>
    <xf numFmtId="0" fontId="0" fillId="0" borderId="1" xfId="0" applyBorder="1" applyAlignment="1" applyProtection="1">
      <alignment wrapText="1"/>
    </xf>
    <xf numFmtId="0" fontId="0" fillId="4" borderId="1" xfId="0" applyFill="1" applyBorder="1" applyAlignment="1" applyProtection="1">
      <alignment wrapText="1"/>
    </xf>
    <xf numFmtId="0" fontId="0" fillId="4" borderId="5" xfId="0" applyFill="1" applyBorder="1" applyAlignment="1" applyProtection="1">
      <alignment wrapText="1"/>
    </xf>
    <xf numFmtId="0" fontId="0" fillId="3" borderId="1" xfId="0" applyFill="1" applyBorder="1" applyAlignment="1" applyProtection="1">
      <alignment wrapText="1"/>
    </xf>
    <xf numFmtId="0" fontId="0" fillId="0" borderId="0" xfId="0" applyAlignment="1" applyProtection="1">
      <alignment wrapText="1"/>
    </xf>
    <xf numFmtId="0" fontId="0" fillId="4" borderId="3" xfId="0" applyFill="1" applyBorder="1" applyAlignment="1" applyProtection="1">
      <alignment wrapText="1"/>
    </xf>
    <xf numFmtId="0" fontId="0" fillId="0" borderId="4" xfId="0" applyBorder="1" applyAlignment="1" applyProtection="1">
      <alignment wrapText="1"/>
    </xf>
    <xf numFmtId="2" fontId="0" fillId="3" borderId="1" xfId="0" applyNumberFormat="1" applyFill="1" applyBorder="1" applyProtection="1"/>
    <xf numFmtId="0" fontId="0" fillId="4" borderId="3" xfId="0" applyFill="1" applyBorder="1" applyProtection="1"/>
    <xf numFmtId="0" fontId="0" fillId="2" borderId="4" xfId="0" applyFill="1" applyBorder="1" applyProtection="1"/>
    <xf numFmtId="0" fontId="0" fillId="0" borderId="1" xfId="0" applyBorder="1" applyProtection="1"/>
    <xf numFmtId="0" fontId="0" fillId="4" borderId="1" xfId="0" applyFill="1" applyBorder="1" applyProtection="1"/>
    <xf numFmtId="0" fontId="0" fillId="0" borderId="4" xfId="0" applyBorder="1" applyProtection="1"/>
    <xf numFmtId="0" fontId="0" fillId="4" borderId="9" xfId="0" applyFill="1" applyBorder="1" applyProtection="1"/>
    <xf numFmtId="0" fontId="0" fillId="3" borderId="1" xfId="0" applyFill="1" applyBorder="1" applyProtection="1"/>
    <xf numFmtId="0" fontId="0" fillId="0" borderId="9" xfId="0" applyBorder="1" applyProtection="1"/>
    <xf numFmtId="0" fontId="0" fillId="0" borderId="1" xfId="0" applyBorder="1" applyAlignment="1" applyProtection="1">
      <alignment horizontal="right"/>
    </xf>
    <xf numFmtId="2" fontId="0" fillId="5" borderId="1" xfId="0" applyNumberFormat="1" applyFill="1" applyBorder="1" applyProtection="1"/>
    <xf numFmtId="0" fontId="1" fillId="0" borderId="1" xfId="0" applyFont="1" applyBorder="1" applyProtection="1"/>
    <xf numFmtId="0" fontId="1" fillId="3" borderId="1" xfId="0" applyFont="1" applyFill="1" applyBorder="1" applyProtection="1"/>
    <xf numFmtId="2" fontId="1" fillId="5" borderId="1" xfId="0" applyNumberFormat="1" applyFont="1" applyFill="1" applyBorder="1" applyProtection="1"/>
    <xf numFmtId="0" fontId="0" fillId="0" borderId="0" xfId="0" applyAlignment="1" applyProtection="1">
      <alignment horizontal="right"/>
    </xf>
    <xf numFmtId="0" fontId="1" fillId="5" borderId="1" xfId="0" applyFont="1" applyFill="1" applyBorder="1" applyProtection="1"/>
    <xf numFmtId="9" fontId="0" fillId="5" borderId="1" xfId="1" applyFont="1" applyFill="1" applyBorder="1" applyProtection="1"/>
    <xf numFmtId="0" fontId="0" fillId="2" borderId="0" xfId="0" applyFill="1" applyProtection="1"/>
    <xf numFmtId="9" fontId="0" fillId="3" borderId="1" xfId="1" applyFont="1" applyFill="1" applyBorder="1" applyProtection="1"/>
    <xf numFmtId="0" fontId="0" fillId="4" borderId="5" xfId="0" applyFill="1" applyBorder="1" applyProtection="1"/>
    <xf numFmtId="0" fontId="0" fillId="0" borderId="3" xfId="0" applyBorder="1" applyProtection="1"/>
    <xf numFmtId="0" fontId="0" fillId="2" borderId="10" xfId="0" applyFill="1" applyBorder="1" applyProtection="1"/>
    <xf numFmtId="0" fontId="0" fillId="2" borderId="11" xfId="0" applyFill="1" applyBorder="1" applyProtection="1"/>
    <xf numFmtId="0" fontId="6" fillId="6" borderId="0" xfId="0" applyFont="1" applyFill="1" applyBorder="1" applyProtection="1"/>
    <xf numFmtId="0" fontId="6" fillId="0" borderId="0" xfId="0" applyFont="1" applyProtection="1"/>
    <xf numFmtId="0" fontId="0" fillId="2" borderId="2" xfId="0" applyFill="1" applyBorder="1" applyProtection="1">
      <protection locked="0"/>
    </xf>
    <xf numFmtId="0" fontId="0" fillId="4" borderId="1" xfId="0" applyFill="1" applyBorder="1" applyAlignment="1" applyProtection="1">
      <alignment horizontal="center" wrapText="1"/>
    </xf>
  </cellXfs>
  <cellStyles count="26">
    <cellStyle name="Lien hypertexte" xfId="2" builtinId="8" hidden="1"/>
    <cellStyle name="Lien hypertexte" xfId="4" builtinId="8" hidden="1"/>
    <cellStyle name="Lien hypertexte" xfId="6" builtinId="8" hidden="1"/>
    <cellStyle name="Lien hypertexte" xfId="8" builtinId="8" hidden="1"/>
    <cellStyle name="Lien hypertexte" xfId="10" builtinId="8" hidden="1"/>
    <cellStyle name="Lien hypertexte" xfId="12" builtinId="8" hidden="1"/>
    <cellStyle name="Lien hypertexte" xfId="14" builtinId="8" hidden="1"/>
    <cellStyle name="Lien hypertexte" xfId="16" builtinId="8" hidden="1"/>
    <cellStyle name="Lien hypertexte" xfId="18" builtinId="8" hidden="1"/>
    <cellStyle name="Lien hypertexte" xfId="20" builtinId="8" hidden="1"/>
    <cellStyle name="Lien hypertexte" xfId="22" builtinId="8" hidden="1"/>
    <cellStyle name="Lien hypertexte" xfId="24" builtinId="8" hidden="1"/>
    <cellStyle name="Lien hypertexte visité" xfId="3" builtinId="9" hidden="1"/>
    <cellStyle name="Lien hypertexte visité" xfId="5" builtinId="9" hidden="1"/>
    <cellStyle name="Lien hypertexte visité" xfId="7" builtinId="9" hidden="1"/>
    <cellStyle name="Lien hypertexte visité" xfId="9" builtinId="9" hidden="1"/>
    <cellStyle name="Lien hypertexte visité" xfId="11" builtinId="9" hidden="1"/>
    <cellStyle name="Lien hypertexte visité" xfId="13" builtinId="9" hidden="1"/>
    <cellStyle name="Lien hypertexte visité" xfId="15" builtinId="9" hidden="1"/>
    <cellStyle name="Lien hypertexte visité" xfId="17" builtinId="9" hidden="1"/>
    <cellStyle name="Lien hypertexte visité" xfId="19" builtinId="9" hidden="1"/>
    <cellStyle name="Lien hypertexte visité" xfId="21" builtinId="9" hidden="1"/>
    <cellStyle name="Lien hypertexte visité" xfId="23" builtinId="9" hidden="1"/>
    <cellStyle name="Lien hypertexte visité" xfId="25" builtinId="9" hidden="1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1"/>
  <sheetViews>
    <sheetView tabSelected="1" topLeftCell="A24" workbookViewId="0">
      <selection activeCell="F46" sqref="F46"/>
    </sheetView>
  </sheetViews>
  <sheetFormatPr baseColWidth="10" defaultRowHeight="14" x14ac:dyDescent="0"/>
  <cols>
    <col min="3" max="5" width="11.5" hidden="1" customWidth="1"/>
    <col min="7" max="7" width="11.5" hidden="1" customWidth="1"/>
    <col min="9" max="10" width="11.5" hidden="1" customWidth="1"/>
    <col min="11" max="11" width="11.5" customWidth="1"/>
    <col min="13" max="13" width="11.5" hidden="1" customWidth="1"/>
    <col min="14" max="14" width="3" hidden="1" customWidth="1"/>
    <col min="15" max="15" width="11.5" customWidth="1"/>
  </cols>
  <sheetData>
    <row r="1" spans="4:5" hidden="1">
      <c r="D1" t="s">
        <v>35</v>
      </c>
      <c r="E1">
        <v>0</v>
      </c>
    </row>
    <row r="2" spans="4:5" hidden="1">
      <c r="D2" t="s">
        <v>0</v>
      </c>
      <c r="E2">
        <v>7.75</v>
      </c>
    </row>
    <row r="3" spans="4:5" hidden="1">
      <c r="D3" t="s">
        <v>6</v>
      </c>
      <c r="E3">
        <v>8</v>
      </c>
    </row>
    <row r="4" spans="4:5" hidden="1">
      <c r="D4" t="s">
        <v>1</v>
      </c>
      <c r="E4">
        <v>8.25</v>
      </c>
    </row>
    <row r="5" spans="4:5" hidden="1">
      <c r="D5" t="s">
        <v>2</v>
      </c>
      <c r="E5">
        <v>8.5</v>
      </c>
    </row>
    <row r="6" spans="4:5" hidden="1">
      <c r="D6" t="s">
        <v>36</v>
      </c>
      <c r="E6">
        <v>8.75</v>
      </c>
    </row>
    <row r="7" spans="4:5" hidden="1">
      <c r="D7" t="s">
        <v>26</v>
      </c>
      <c r="E7">
        <v>9</v>
      </c>
    </row>
    <row r="8" spans="4:5" hidden="1">
      <c r="D8" t="s">
        <v>35</v>
      </c>
      <c r="E8">
        <v>0</v>
      </c>
    </row>
    <row r="9" spans="4:5" hidden="1">
      <c r="D9" t="s">
        <v>15</v>
      </c>
      <c r="E9">
        <v>16</v>
      </c>
    </row>
    <row r="10" spans="4:5" hidden="1">
      <c r="D10" t="s">
        <v>3</v>
      </c>
      <c r="E10">
        <v>16.5</v>
      </c>
    </row>
    <row r="11" spans="4:5" hidden="1">
      <c r="D11" t="s">
        <v>4</v>
      </c>
      <c r="E11">
        <v>16.75</v>
      </c>
    </row>
    <row r="12" spans="4:5" hidden="1">
      <c r="D12" t="s">
        <v>5</v>
      </c>
      <c r="E12">
        <v>17</v>
      </c>
    </row>
    <row r="13" spans="4:5" hidden="1">
      <c r="D13" t="s">
        <v>7</v>
      </c>
      <c r="E13">
        <v>17.25</v>
      </c>
    </row>
    <row r="14" spans="4:5" hidden="1">
      <c r="D14" t="s">
        <v>8</v>
      </c>
      <c r="E14">
        <v>17.5</v>
      </c>
    </row>
    <row r="15" spans="4:5" hidden="1">
      <c r="D15" t="s">
        <v>9</v>
      </c>
      <c r="E15">
        <v>17.75</v>
      </c>
    </row>
    <row r="16" spans="4:5" hidden="1">
      <c r="D16" t="s">
        <v>10</v>
      </c>
      <c r="E16">
        <v>18</v>
      </c>
    </row>
    <row r="17" spans="1:17" hidden="1">
      <c r="D17" t="s">
        <v>11</v>
      </c>
      <c r="E17">
        <v>18.25</v>
      </c>
    </row>
    <row r="18" spans="1:17" hidden="1">
      <c r="D18" t="s">
        <v>12</v>
      </c>
      <c r="E18">
        <v>18.5</v>
      </c>
    </row>
    <row r="19" spans="1:17" hidden="1">
      <c r="D19" t="s">
        <v>13</v>
      </c>
      <c r="E19">
        <v>18.75</v>
      </c>
    </row>
    <row r="20" spans="1:17" hidden="1">
      <c r="D20" t="s">
        <v>14</v>
      </c>
      <c r="E20">
        <v>19</v>
      </c>
    </row>
    <row r="21" spans="1:17" hidden="1"/>
    <row r="22" spans="1:17" hidden="1"/>
    <row r="23" spans="1:17" hidden="1"/>
    <row r="24" spans="1:17" ht="18">
      <c r="A24" s="7" t="s">
        <v>43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</row>
    <row r="25" spans="1:17" s="1" customFormat="1" ht="43" thickBot="1">
      <c r="A25" s="9"/>
      <c r="B25" s="42" t="s">
        <v>18</v>
      </c>
      <c r="C25" s="42"/>
      <c r="D25" s="42"/>
      <c r="E25" s="42"/>
      <c r="F25" s="10"/>
      <c r="G25" s="42" t="s">
        <v>19</v>
      </c>
      <c r="H25" s="42"/>
      <c r="I25" s="42"/>
      <c r="J25" s="42"/>
      <c r="K25" s="42"/>
      <c r="L25" s="11" t="s">
        <v>27</v>
      </c>
      <c r="M25" s="10"/>
      <c r="N25" s="10"/>
      <c r="O25" s="12"/>
      <c r="P25" s="12" t="s">
        <v>30</v>
      </c>
      <c r="Q25" s="13"/>
    </row>
    <row r="26" spans="1:17" s="1" customFormat="1" ht="30" thickTop="1" thickBot="1">
      <c r="A26" s="9"/>
      <c r="B26" s="11" t="s">
        <v>16</v>
      </c>
      <c r="C26" s="10"/>
      <c r="D26" s="10"/>
      <c r="E26" s="10"/>
      <c r="F26" s="10" t="s">
        <v>20</v>
      </c>
      <c r="G26" s="10" t="s">
        <v>16</v>
      </c>
      <c r="H26" s="11" t="s">
        <v>17</v>
      </c>
      <c r="I26" s="10"/>
      <c r="J26" s="10"/>
      <c r="K26" s="14" t="s">
        <v>20</v>
      </c>
      <c r="L26" s="5">
        <v>0.39</v>
      </c>
      <c r="M26" s="15" t="s">
        <v>16</v>
      </c>
      <c r="N26" s="9"/>
      <c r="O26" s="12" t="s">
        <v>20</v>
      </c>
      <c r="P26" s="16">
        <f>L26+0.01</f>
        <v>0.4</v>
      </c>
      <c r="Q26" s="13"/>
    </row>
    <row r="27" spans="1:17" ht="15" thickTop="1">
      <c r="A27" s="17" t="s">
        <v>21</v>
      </c>
      <c r="B27" s="2" t="s">
        <v>2</v>
      </c>
      <c r="C27" s="18"/>
      <c r="D27" s="19">
        <f>VLOOKUP($B$27,$D$1:$E$7,2,0)</f>
        <v>8.5</v>
      </c>
      <c r="E27" s="19">
        <v>9</v>
      </c>
      <c r="F27" s="20">
        <f>IF(B27&lt;&gt;"-",(E27-D27)/0.25,0)</f>
        <v>2</v>
      </c>
      <c r="G27" s="17" t="s">
        <v>4</v>
      </c>
      <c r="H27" s="2" t="s">
        <v>8</v>
      </c>
      <c r="I27" s="21">
        <f>VLOOKUP($G$27,$D$8:$E$20,2,0)</f>
        <v>16.75</v>
      </c>
      <c r="J27" s="19">
        <f>VLOOKUP($H$27,$D$9:$E$20,2)</f>
        <v>17.5</v>
      </c>
      <c r="K27" s="20">
        <f>IF(B27&lt;&gt;"-",(J27-I27)/0.25,0)</f>
        <v>3</v>
      </c>
      <c r="L27" s="22">
        <f>+(+F27+K27)*$L$26</f>
        <v>1.9500000000000002</v>
      </c>
      <c r="M27" s="20" t="s">
        <v>15</v>
      </c>
      <c r="N27" s="20">
        <f>VLOOKUP($M$27,$D$9:$E$20,2)</f>
        <v>16</v>
      </c>
      <c r="O27" s="23">
        <f>IF(B27&lt;&gt;"-",(J27-N27)/0.25,0)</f>
        <v>6</v>
      </c>
      <c r="P27" s="16">
        <f>+(+F27+O27)*$P$26</f>
        <v>3.2</v>
      </c>
      <c r="Q27" s="8"/>
    </row>
    <row r="28" spans="1:17">
      <c r="A28" s="17" t="s">
        <v>22</v>
      </c>
      <c r="B28" s="3" t="s">
        <v>36</v>
      </c>
      <c r="C28" s="18"/>
      <c r="D28" s="19">
        <f>VLOOKUP($B$28,$D$1:$E$7,2,0)</f>
        <v>8.75</v>
      </c>
      <c r="E28" s="19">
        <v>9</v>
      </c>
      <c r="F28" s="20">
        <f t="shared" ref="F28:F31" si="0">IF(B28&lt;&gt;"-",(E28-D28)/0.25,0)</f>
        <v>1</v>
      </c>
      <c r="G28" s="17" t="s">
        <v>4</v>
      </c>
      <c r="H28" s="3" t="s">
        <v>8</v>
      </c>
      <c r="I28" s="21">
        <f>VLOOKUP($G$28,$D$8:$E$20,2,0)</f>
        <v>16.75</v>
      </c>
      <c r="J28" s="19">
        <f>VLOOKUP($H$28,$D$9:$E$20,2)</f>
        <v>17.5</v>
      </c>
      <c r="K28" s="20">
        <f>IF(B28&lt;&gt;"-",(J28-I28)/0.25,0)</f>
        <v>3</v>
      </c>
      <c r="L28" s="20">
        <f>+(+F28+K28)*$L$26</f>
        <v>1.56</v>
      </c>
      <c r="M28" s="20" t="s">
        <v>15</v>
      </c>
      <c r="N28" s="20">
        <f>VLOOKUP($M$28,$D$9:$E$20,2)</f>
        <v>16</v>
      </c>
      <c r="O28" s="23">
        <f>IF(B28&lt;&gt;"-",(J28-N28)/0.25,0)</f>
        <v>6</v>
      </c>
      <c r="P28" s="16">
        <f>+(+F28+O28)*$P$26</f>
        <v>2.8000000000000003</v>
      </c>
      <c r="Q28" s="8"/>
    </row>
    <row r="29" spans="1:17">
      <c r="A29" s="17" t="s">
        <v>23</v>
      </c>
      <c r="B29" s="3" t="s">
        <v>35</v>
      </c>
      <c r="C29" s="18"/>
      <c r="D29" s="19">
        <f>VLOOKUP($B$29,$D$1:$E$7,2,0)</f>
        <v>0</v>
      </c>
      <c r="E29" s="19">
        <v>9</v>
      </c>
      <c r="F29" s="20">
        <f t="shared" si="0"/>
        <v>0</v>
      </c>
      <c r="G29" s="17" t="s">
        <v>35</v>
      </c>
      <c r="H29" s="3" t="s">
        <v>35</v>
      </c>
      <c r="I29" s="21">
        <f>VLOOKUP($G$29,$D$8:$E$20,2,0)</f>
        <v>0</v>
      </c>
      <c r="J29" s="19"/>
      <c r="K29" s="20">
        <f>IF(B29&lt;&gt;"-",(J29-I29)/0.25,0)</f>
        <v>0</v>
      </c>
      <c r="L29" s="20">
        <f>+(+F29+K29)*$L$26</f>
        <v>0</v>
      </c>
      <c r="M29" s="20"/>
      <c r="N29" s="20"/>
      <c r="O29" s="23">
        <f>IF(B29&lt;&gt;"-",(J29-N29)/0.25,0)</f>
        <v>0</v>
      </c>
      <c r="P29" s="16">
        <f>+(+F29+O29)*$P$26</f>
        <v>0</v>
      </c>
      <c r="Q29" s="8"/>
    </row>
    <row r="30" spans="1:17">
      <c r="A30" s="17" t="s">
        <v>24</v>
      </c>
      <c r="B30" s="3" t="s">
        <v>1</v>
      </c>
      <c r="C30" s="18"/>
      <c r="D30" s="19">
        <f>VLOOKUP($B$30,$D$2:$E$5,2,0)</f>
        <v>8.25</v>
      </c>
      <c r="E30" s="19">
        <v>9</v>
      </c>
      <c r="F30" s="20">
        <f t="shared" si="0"/>
        <v>3</v>
      </c>
      <c r="G30" s="17" t="s">
        <v>4</v>
      </c>
      <c r="H30" s="3" t="s">
        <v>8</v>
      </c>
      <c r="I30" s="21">
        <f>VLOOKUP($G$30,$D$8:$E$20,2,0)</f>
        <v>16.75</v>
      </c>
      <c r="J30" s="19">
        <f>VLOOKUP($H$30,$D$9:$E$20,2)</f>
        <v>17.5</v>
      </c>
      <c r="K30" s="20">
        <f>IF(B30&lt;&gt;"-",(J30-I30)/0.25,0)</f>
        <v>3</v>
      </c>
      <c r="L30" s="20">
        <f t="shared" ref="L30:L31" si="1">+(+F30+K30)*$L$26</f>
        <v>2.34</v>
      </c>
      <c r="M30" s="20" t="s">
        <v>15</v>
      </c>
      <c r="N30" s="20">
        <f>VLOOKUP($M$30,$D$9:$E$20,2)</f>
        <v>16</v>
      </c>
      <c r="O30" s="23">
        <f>IF(B30&lt;&gt;"-",(J30-N30)/0.25,0)</f>
        <v>6</v>
      </c>
      <c r="P30" s="16">
        <f>+(+F30+O30)*$P$26</f>
        <v>3.6</v>
      </c>
      <c r="Q30" s="8"/>
    </row>
    <row r="31" spans="1:17" ht="15" thickBot="1">
      <c r="A31" s="17" t="s">
        <v>25</v>
      </c>
      <c r="B31" s="4" t="s">
        <v>2</v>
      </c>
      <c r="C31" s="18"/>
      <c r="D31" s="19">
        <f>VLOOKUP($B$31,$D$1:$E$7,2,0)</f>
        <v>8.5</v>
      </c>
      <c r="E31" s="19">
        <v>9</v>
      </c>
      <c r="F31" s="20">
        <f t="shared" si="0"/>
        <v>2</v>
      </c>
      <c r="G31" s="17" t="s">
        <v>4</v>
      </c>
      <c r="H31" s="4" t="s">
        <v>3</v>
      </c>
      <c r="I31" s="21">
        <f>VLOOKUP($G$31,$D$8:$E$20,2,0)</f>
        <v>16.75</v>
      </c>
      <c r="J31" s="19">
        <f>VLOOKUP($H$31,$D$9:$E$20,2)</f>
        <v>16.5</v>
      </c>
      <c r="K31" s="20">
        <f>IF(B31&lt;&gt;"-",(J31-I31)/0.25,0)</f>
        <v>-1</v>
      </c>
      <c r="L31" s="20">
        <f t="shared" si="1"/>
        <v>0.39</v>
      </c>
      <c r="M31" s="20" t="s">
        <v>15</v>
      </c>
      <c r="N31" s="20">
        <f>VLOOKUP($M$31,$D$9:$E$20,2)</f>
        <v>16</v>
      </c>
      <c r="O31" s="23">
        <f>IF(B31&lt;&gt;"-",(J31-N31)/0.25,0)</f>
        <v>2</v>
      </c>
      <c r="P31" s="16">
        <f>+(+F31+O31)*$P$26</f>
        <v>1.6</v>
      </c>
      <c r="Q31" s="8"/>
    </row>
    <row r="32" spans="1:17" ht="15" thickTop="1">
      <c r="A32" s="8"/>
      <c r="B32" s="8"/>
      <c r="C32" s="8"/>
      <c r="D32" s="8"/>
      <c r="E32" s="8"/>
      <c r="F32" s="8"/>
      <c r="G32" s="8"/>
      <c r="H32" s="24"/>
      <c r="I32" s="19"/>
      <c r="J32" s="19"/>
      <c r="K32" s="25" t="s">
        <v>28</v>
      </c>
      <c r="L32" s="19">
        <f>SUM(L27:L31)</f>
        <v>6.2399999999999993</v>
      </c>
      <c r="M32" s="19"/>
      <c r="N32" s="19"/>
      <c r="O32" s="23"/>
      <c r="P32" s="26">
        <f>SUM(P27:P31)</f>
        <v>11.2</v>
      </c>
      <c r="Q32" s="8"/>
    </row>
    <row r="33" spans="1:17">
      <c r="A33" s="8"/>
      <c r="B33" s="8"/>
      <c r="C33" s="8"/>
      <c r="D33" s="8"/>
      <c r="E33" s="8"/>
      <c r="F33" s="8"/>
      <c r="G33" s="8"/>
      <c r="H33" s="19"/>
      <c r="I33" s="19"/>
      <c r="J33" s="19"/>
      <c r="K33" s="25" t="s">
        <v>29</v>
      </c>
      <c r="L33" s="27">
        <f>+L32*4</f>
        <v>24.959999999999997</v>
      </c>
      <c r="M33" s="27"/>
      <c r="N33" s="27"/>
      <c r="O33" s="28"/>
      <c r="P33" s="29">
        <f>+P32*4</f>
        <v>44.8</v>
      </c>
      <c r="Q33" s="8"/>
    </row>
    <row r="34" spans="1:17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30" t="s">
        <v>38</v>
      </c>
      <c r="P34" s="31">
        <f>+P33-L33</f>
        <v>19.84</v>
      </c>
      <c r="Q34" s="8" t="s">
        <v>37</v>
      </c>
    </row>
    <row r="35" spans="1:17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32">
        <f>P34/L33</f>
        <v>0.79487179487179493</v>
      </c>
      <c r="Q35" s="8"/>
    </row>
    <row r="36" spans="1:17" hidden="1">
      <c r="A36" s="33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</row>
    <row r="37" spans="1:17" hidden="1">
      <c r="A37" s="8"/>
      <c r="B37" s="8" t="s">
        <v>33</v>
      </c>
      <c r="C37" s="8" t="s">
        <v>34</v>
      </c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</row>
    <row r="38" spans="1:17" hidden="1">
      <c r="A38" s="8" t="s">
        <v>31</v>
      </c>
      <c r="B38" s="8">
        <v>0.23</v>
      </c>
      <c r="C38" s="8">
        <v>0.24</v>
      </c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</row>
    <row r="39" spans="1:17" hidden="1">
      <c r="A39" s="8" t="s">
        <v>32</v>
      </c>
      <c r="B39" s="8">
        <v>0.48</v>
      </c>
      <c r="C39" s="8">
        <v>0.49</v>
      </c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</row>
    <row r="40" spans="1:17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</row>
    <row r="41" spans="1:17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</row>
    <row r="42" spans="1:17" ht="18">
      <c r="A42" s="7" t="s">
        <v>44</v>
      </c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</row>
    <row r="43" spans="1:17" s="1" customFormat="1" ht="42">
      <c r="A43" s="10"/>
      <c r="B43" s="10"/>
      <c r="C43" s="9"/>
      <c r="D43" s="9"/>
      <c r="E43" s="9"/>
      <c r="F43" s="10" t="s">
        <v>33</v>
      </c>
      <c r="G43" s="9"/>
      <c r="H43" s="12" t="s">
        <v>41</v>
      </c>
      <c r="I43" s="12"/>
      <c r="J43" s="12"/>
      <c r="K43" s="12" t="s">
        <v>42</v>
      </c>
      <c r="L43" s="13"/>
      <c r="M43" s="13"/>
      <c r="N43" s="13"/>
      <c r="O43" s="13"/>
      <c r="P43" s="13"/>
      <c r="Q43" s="13"/>
    </row>
    <row r="44" spans="1:17">
      <c r="A44" s="20" t="s">
        <v>39</v>
      </c>
      <c r="B44" s="20"/>
      <c r="C44" s="19"/>
      <c r="D44" s="19"/>
      <c r="E44" s="19"/>
      <c r="F44" s="20">
        <v>26.14</v>
      </c>
      <c r="G44" s="19"/>
      <c r="H44" s="16">
        <v>39.67</v>
      </c>
      <c r="I44" s="23"/>
      <c r="J44" s="23"/>
      <c r="K44" s="34">
        <f>H44/F44-1</f>
        <v>0.51759755164498866</v>
      </c>
      <c r="L44" s="8"/>
      <c r="M44" s="8"/>
      <c r="N44" s="8"/>
      <c r="O44" s="8"/>
      <c r="P44" s="8"/>
      <c r="Q44" s="8"/>
    </row>
    <row r="45" spans="1:17" ht="15" thickBot="1">
      <c r="A45" s="20" t="s">
        <v>40</v>
      </c>
      <c r="B45" s="20"/>
      <c r="C45" s="19"/>
      <c r="D45" s="19"/>
      <c r="E45" s="19"/>
      <c r="F45" s="35">
        <v>13.08</v>
      </c>
      <c r="G45" s="19"/>
      <c r="H45" s="16">
        <v>19.86</v>
      </c>
      <c r="I45" s="23"/>
      <c r="J45" s="23"/>
      <c r="K45" s="34">
        <f>H45/F45-1</f>
        <v>0.5183486238532109</v>
      </c>
      <c r="L45" s="8"/>
      <c r="M45" s="8"/>
      <c r="N45" s="8"/>
      <c r="O45" s="8"/>
      <c r="P45" s="8"/>
      <c r="Q45" s="8"/>
    </row>
    <row r="46" spans="1:17" ht="16" thickTop="1" thickBot="1">
      <c r="A46" s="20" t="s">
        <v>48</v>
      </c>
      <c r="B46" s="20"/>
      <c r="C46" s="19"/>
      <c r="D46" s="19"/>
      <c r="E46" s="36"/>
      <c r="F46" s="41">
        <v>14</v>
      </c>
      <c r="G46" s="21"/>
      <c r="H46" s="29">
        <f>F46*(1+K46)</f>
        <v>21.256880733944953</v>
      </c>
      <c r="I46" s="23"/>
      <c r="J46" s="23"/>
      <c r="K46" s="34">
        <f>K45</f>
        <v>0.5183486238532109</v>
      </c>
      <c r="L46" s="8"/>
      <c r="M46" s="8"/>
      <c r="N46" s="8"/>
      <c r="O46" s="8"/>
      <c r="P46" s="8"/>
      <c r="Q46" s="8"/>
    </row>
    <row r="47" spans="1:17" ht="16" thickTop="1" thickBot="1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</row>
    <row r="48" spans="1:17" ht="16" thickTop="1" thickBot="1">
      <c r="A48" s="37" t="s">
        <v>45</v>
      </c>
      <c r="B48" s="38"/>
      <c r="C48" s="33"/>
      <c r="D48" s="33"/>
      <c r="E48" s="33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pans="1:17" s="6" customFormat="1" ht="15" thickTop="1">
      <c r="A49" s="39" t="s">
        <v>46</v>
      </c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</row>
    <row r="50" spans="1:17">
      <c r="A50" s="40" t="s">
        <v>47</v>
      </c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</row>
    <row r="51" spans="1:17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</row>
  </sheetData>
  <sheetProtection password="C939" sheet="1" objects="1" scenarios="1" selectLockedCells="1"/>
  <mergeCells count="2">
    <mergeCell ref="B25:E25"/>
    <mergeCell ref="G25:K25"/>
  </mergeCells>
  <dataValidations count="3">
    <dataValidation type="list" allowBlank="1" showInputMessage="1" showErrorMessage="1" sqref="C27:C31 M30:M31 M27:M28 G27:G31">
      <formula1>$D$2:$D$31</formula1>
    </dataValidation>
    <dataValidation type="list" allowBlank="1" showInputMessage="1" showErrorMessage="1" sqref="B27:B31">
      <formula1>$D$1:$D$7</formula1>
    </dataValidation>
    <dataValidation type="list" allowBlank="1" showInputMessage="1" showErrorMessage="1" sqref="H27:H31">
      <formula1>$D$8:$D$20</formula1>
    </dataValidation>
  </dataValidation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KPMG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KPMG</dc:creator>
  <cp:lastModifiedBy>frederic valenta</cp:lastModifiedBy>
  <dcterms:created xsi:type="dcterms:W3CDTF">2018-07-02T10:19:27Z</dcterms:created>
  <dcterms:modified xsi:type="dcterms:W3CDTF">2018-07-04T09:15:00Z</dcterms:modified>
</cp:coreProperties>
</file>